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Sheet1!$A$3:$K$40</definedName>
  </definedNames>
  <calcPr calcId="144525"/>
</workbook>
</file>

<file path=xl/sharedStrings.xml><?xml version="1.0" encoding="utf-8"?>
<sst xmlns="http://schemas.openxmlformats.org/spreadsheetml/2006/main" count="157" uniqueCount="53">
  <si>
    <t>附件</t>
  </si>
  <si>
    <t>2025年三亚口腔医学中心公开（考核）招聘事业编制及员额制工作人员
第二批拟聘用人员名单</t>
  </si>
  <si>
    <t>序号</t>
  </si>
  <si>
    <t>姓名</t>
  </si>
  <si>
    <t>身份证号</t>
  </si>
  <si>
    <t>性别</t>
  </si>
  <si>
    <t>专业</t>
  </si>
  <si>
    <t>学历学位</t>
  </si>
  <si>
    <t>专业技术资格</t>
  </si>
  <si>
    <t>报考单位岗位</t>
  </si>
  <si>
    <t>总成绩</t>
  </si>
  <si>
    <t>考察结果</t>
  </si>
  <si>
    <t>备注</t>
  </si>
  <si>
    <t>1405********4810</t>
  </si>
  <si>
    <t>研究生、硕士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</si>
  <si>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口腔综合医师（二）</t>
    </r>
  </si>
  <si>
    <t>合格</t>
  </si>
  <si>
    <t>5113********786X</t>
  </si>
  <si>
    <t>4307********4028</t>
  </si>
  <si>
    <t>本科、学士</t>
  </si>
  <si>
    <t>符合住院医师规范化培训“两个同等对待”</t>
  </si>
  <si>
    <t>1422********3921</t>
  </si>
  <si>
    <t>2104********1518</t>
  </si>
  <si>
    <t>2202********5624</t>
  </si>
  <si>
    <t>4127********0601</t>
  </si>
  <si>
    <t>2114********7021</t>
  </si>
  <si>
    <t>4101********110X</t>
  </si>
  <si>
    <t>皮肤科医师</t>
  </si>
  <si>
    <t>4303********6232</t>
  </si>
  <si>
    <t>主治医师</t>
  </si>
  <si>
    <t>麻醉医师</t>
  </si>
  <si>
    <t>1306********7514</t>
  </si>
  <si>
    <t>医师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</si>
  <si>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口腔综合医师（三）</t>
    </r>
  </si>
  <si>
    <t>4308********5822</t>
  </si>
  <si>
    <t>5113********1426</t>
  </si>
  <si>
    <t>口腔医学</t>
  </si>
  <si>
    <t>口腔颌面外科医师（二）</t>
  </si>
  <si>
    <t>主管检验师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</si>
  <si>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检验技师</t>
    </r>
  </si>
  <si>
    <t>本科</t>
  </si>
  <si>
    <t>护理人员</t>
  </si>
  <si>
    <t>护理学</t>
  </si>
  <si>
    <t>护师</t>
  </si>
  <si>
    <t>2307********0225</t>
  </si>
  <si>
    <t>主管护师</t>
  </si>
  <si>
    <t>郭向前</t>
  </si>
  <si>
    <t>男</t>
  </si>
  <si>
    <t>实验中心生物设备工作人员</t>
  </si>
  <si>
    <r>
      <rPr>
        <sz val="11"/>
        <rFont val="宋体"/>
        <charset val="134"/>
      </rPr>
      <t>实验中心形态学</t>
    </r>
    <r>
      <rPr>
        <sz val="11"/>
        <rFont val="Times New Roman"/>
        <charset val="134"/>
      </rPr>
      <t xml:space="preserve"> / </t>
    </r>
    <r>
      <rPr>
        <sz val="11"/>
        <rFont val="宋体"/>
        <charset val="134"/>
      </rPr>
      <t>病理学工作人员</t>
    </r>
  </si>
  <si>
    <t>实验中心动物实验工作人员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</si>
  <si>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后勤科工作人员</t>
    </r>
  </si>
  <si>
    <t>设备管理工作人员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</si>
</sst>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2"/>
      <color rgb="FF222222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222222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22" fillId="21" borderId="6" applyNumberForma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5" fillId="26" borderId="8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9" fillId="32" borderId="8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ill="true">
      <alignment vertical="center"/>
    </xf>
    <xf numFmtId="49" fontId="0" fillId="0" borderId="0" xfId="0" applyNumberFormat="true">
      <alignment vertical="center"/>
    </xf>
    <xf numFmtId="176" fontId="0" fillId="0" borderId="0" xfId="0" applyNumberFormat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49" fontId="1" fillId="0" borderId="0" xfId="0" applyNumberFormat="true" applyFont="true">
      <alignment vertical="center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49" fontId="5" fillId="0" borderId="0" xfId="0" applyNumberFormat="true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>
      <alignment vertical="center"/>
    </xf>
    <xf numFmtId="49" fontId="0" fillId="0" borderId="0" xfId="0" applyNumberFormat="true" applyFill="true">
      <alignment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/>
    </xf>
    <xf numFmtId="176" fontId="5" fillId="0" borderId="0" xfId="0" applyNumberFormat="true" applyFont="true" applyFill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ont="true" applyFill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7"/>
  <sheetViews>
    <sheetView tabSelected="1" workbookViewId="0">
      <pane xSplit="11" ySplit="3" topLeftCell="L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4.25"/>
  <cols>
    <col min="1" max="1" width="6.75" style="1" customWidth="true"/>
    <col min="2" max="2" width="6.25" customWidth="true"/>
    <col min="3" max="3" width="21.75" style="5" customWidth="true"/>
    <col min="4" max="4" width="6.125" customWidth="true"/>
    <col min="5" max="5" width="15.625" customWidth="true"/>
    <col min="6" max="6" width="12.875" customWidth="true"/>
    <col min="7" max="7" width="12.625" customWidth="true"/>
    <col min="8" max="8" width="33.5" customWidth="true"/>
    <col min="9" max="9" width="6.625" style="6" customWidth="true"/>
    <col min="10" max="10" width="8.625" style="6" customWidth="true"/>
    <col min="11" max="11" width="19.375" style="7" customWidth="true"/>
  </cols>
  <sheetData>
    <row r="1" s="1" customFormat="true" ht="24" customHeight="true" spans="1:11">
      <c r="A1" s="8" t="s">
        <v>0</v>
      </c>
      <c r="C1" s="9"/>
      <c r="I1" s="20"/>
      <c r="J1" s="20"/>
      <c r="K1" s="7"/>
    </row>
    <row r="2" s="2" customFormat="true" ht="57" customHeight="true" spans="1:11">
      <c r="A2" s="10" t="s">
        <v>1</v>
      </c>
      <c r="B2" s="11"/>
      <c r="C2" s="12"/>
      <c r="D2" s="11"/>
      <c r="E2" s="11"/>
      <c r="F2" s="11"/>
      <c r="G2" s="11"/>
      <c r="H2" s="11"/>
      <c r="I2" s="21"/>
      <c r="J2" s="21"/>
      <c r="K2" s="11"/>
    </row>
    <row r="3" s="3" customFormat="true" ht="30" customHeight="true" spans="1:11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2" t="s">
        <v>10</v>
      </c>
      <c r="J3" s="23" t="s">
        <v>11</v>
      </c>
      <c r="K3" s="24" t="s">
        <v>12</v>
      </c>
    </row>
    <row r="4" s="4" customFormat="true" ht="30" customHeight="true" spans="1:11">
      <c r="A4" s="15">
        <v>1</v>
      </c>
      <c r="B4" s="16" t="str">
        <f>"原光辉"</f>
        <v>原光辉</v>
      </c>
      <c r="C4" s="16" t="s">
        <v>13</v>
      </c>
      <c r="D4" s="16" t="str">
        <f>"男"</f>
        <v>男</v>
      </c>
      <c r="E4" s="16" t="str">
        <f>"口腔临床医学"</f>
        <v>口腔临床医学</v>
      </c>
      <c r="F4" s="16" t="s">
        <v>14</v>
      </c>
      <c r="G4" s="16" t="str">
        <f t="shared" ref="G4:G11" si="0">"主治医师"</f>
        <v>主治医师</v>
      </c>
      <c r="H4" s="16" t="s">
        <v>15</v>
      </c>
      <c r="I4" s="16">
        <v>84.53</v>
      </c>
      <c r="J4" s="16" t="s">
        <v>16</v>
      </c>
      <c r="K4" s="16"/>
    </row>
    <row r="5" s="4" customFormat="true" ht="30" customHeight="true" spans="1:11">
      <c r="A5" s="15">
        <v>2</v>
      </c>
      <c r="B5" s="16" t="str">
        <f>"彭欢"</f>
        <v>彭欢</v>
      </c>
      <c r="C5" s="16" t="s">
        <v>17</v>
      </c>
      <c r="D5" s="16" t="str">
        <f t="shared" ref="D5:D7" si="1">"女"</f>
        <v>女</v>
      </c>
      <c r="E5" s="16" t="str">
        <f t="shared" ref="E5:E8" si="2">"口腔医学"</f>
        <v>口腔医学</v>
      </c>
      <c r="F5" s="16" t="s">
        <v>14</v>
      </c>
      <c r="G5" s="16" t="str">
        <f t="shared" si="0"/>
        <v>主治医师</v>
      </c>
      <c r="H5" s="16" t="s">
        <v>15</v>
      </c>
      <c r="I5" s="16">
        <v>83.73</v>
      </c>
      <c r="J5" s="16" t="s">
        <v>16</v>
      </c>
      <c r="K5" s="16"/>
    </row>
    <row r="6" s="4" customFormat="true" ht="30" customHeight="true" spans="1:11">
      <c r="A6" s="15">
        <v>3</v>
      </c>
      <c r="B6" s="16" t="str">
        <f>"谢钟漫"</f>
        <v>谢钟漫</v>
      </c>
      <c r="C6" s="16" t="s">
        <v>18</v>
      </c>
      <c r="D6" s="16" t="str">
        <f t="shared" si="1"/>
        <v>女</v>
      </c>
      <c r="E6" s="16" t="str">
        <f t="shared" si="2"/>
        <v>口腔医学</v>
      </c>
      <c r="F6" s="16" t="s">
        <v>19</v>
      </c>
      <c r="G6" s="16" t="str">
        <f t="shared" si="0"/>
        <v>主治医师</v>
      </c>
      <c r="H6" s="16" t="s">
        <v>15</v>
      </c>
      <c r="I6" s="16">
        <v>78.17</v>
      </c>
      <c r="J6" s="16" t="s">
        <v>16</v>
      </c>
      <c r="K6" s="16" t="s">
        <v>20</v>
      </c>
    </row>
    <row r="7" s="4" customFormat="true" ht="30" customHeight="true" spans="1:11">
      <c r="A7" s="15">
        <v>4</v>
      </c>
      <c r="B7" s="16" t="str">
        <f>"裴玉馨"</f>
        <v>裴玉馨</v>
      </c>
      <c r="C7" s="16" t="s">
        <v>21</v>
      </c>
      <c r="D7" s="16" t="str">
        <f t="shared" si="1"/>
        <v>女</v>
      </c>
      <c r="E7" s="16" t="str">
        <f t="shared" si="2"/>
        <v>口腔医学</v>
      </c>
      <c r="F7" s="16" t="s">
        <v>14</v>
      </c>
      <c r="G7" s="16" t="str">
        <f t="shared" si="0"/>
        <v>主治医师</v>
      </c>
      <c r="H7" s="16" t="s">
        <v>15</v>
      </c>
      <c r="I7" s="16">
        <v>77.23</v>
      </c>
      <c r="J7" s="16" t="s">
        <v>16</v>
      </c>
      <c r="K7" s="16"/>
    </row>
    <row r="8" s="4" customFormat="true" ht="30" customHeight="true" spans="1:11">
      <c r="A8" s="15">
        <v>5</v>
      </c>
      <c r="B8" s="16" t="str">
        <f>"鲍建行"</f>
        <v>鲍建行</v>
      </c>
      <c r="C8" s="16" t="s">
        <v>22</v>
      </c>
      <c r="D8" s="16" t="str">
        <f>"男"</f>
        <v>男</v>
      </c>
      <c r="E8" s="16" t="str">
        <f t="shared" si="2"/>
        <v>口腔医学</v>
      </c>
      <c r="F8" s="16" t="s">
        <v>14</v>
      </c>
      <c r="G8" s="16" t="str">
        <f t="shared" si="0"/>
        <v>主治医师</v>
      </c>
      <c r="H8" s="16" t="s">
        <v>15</v>
      </c>
      <c r="I8" s="16">
        <v>77.1</v>
      </c>
      <c r="J8" s="16" t="s">
        <v>16</v>
      </c>
      <c r="K8" s="16"/>
    </row>
    <row r="9" s="4" customFormat="true" ht="30" customHeight="true" spans="1:11">
      <c r="A9" s="15">
        <v>6</v>
      </c>
      <c r="B9" s="16" t="str">
        <f>"薛佳妮"</f>
        <v>薛佳妮</v>
      </c>
      <c r="C9" s="16" t="s">
        <v>23</v>
      </c>
      <c r="D9" s="16" t="str">
        <f t="shared" ref="D9:D12" si="3">"女"</f>
        <v>女</v>
      </c>
      <c r="E9" s="16" t="str">
        <f>"口腔临床医学"</f>
        <v>口腔临床医学</v>
      </c>
      <c r="F9" s="16" t="s">
        <v>14</v>
      </c>
      <c r="G9" s="16" t="str">
        <f t="shared" si="0"/>
        <v>主治医师</v>
      </c>
      <c r="H9" s="16" t="s">
        <v>15</v>
      </c>
      <c r="I9" s="16">
        <v>73.47</v>
      </c>
      <c r="J9" s="16" t="s">
        <v>16</v>
      </c>
      <c r="K9" s="16"/>
    </row>
    <row r="10" s="4" customFormat="true" ht="30" customHeight="true" spans="1:11">
      <c r="A10" s="15">
        <v>7</v>
      </c>
      <c r="B10" s="16" t="str">
        <f>"范海丽"</f>
        <v>范海丽</v>
      </c>
      <c r="C10" s="16" t="s">
        <v>24</v>
      </c>
      <c r="D10" s="16" t="str">
        <f t="shared" si="3"/>
        <v>女</v>
      </c>
      <c r="E10" s="16" t="str">
        <f>"口腔医学"</f>
        <v>口腔医学</v>
      </c>
      <c r="F10" s="16" t="s">
        <v>14</v>
      </c>
      <c r="G10" s="16" t="str">
        <f t="shared" si="0"/>
        <v>主治医师</v>
      </c>
      <c r="H10" s="16" t="s">
        <v>15</v>
      </c>
      <c r="I10" s="16">
        <v>71.67</v>
      </c>
      <c r="J10" s="16" t="s">
        <v>16</v>
      </c>
      <c r="K10" s="16"/>
    </row>
    <row r="11" s="4" customFormat="true" ht="30" customHeight="true" spans="1:11">
      <c r="A11" s="15">
        <v>8</v>
      </c>
      <c r="B11" s="16" t="str">
        <f>"马静"</f>
        <v>马静</v>
      </c>
      <c r="C11" s="16" t="s">
        <v>25</v>
      </c>
      <c r="D11" s="16" t="str">
        <f t="shared" si="3"/>
        <v>女</v>
      </c>
      <c r="E11" s="16" t="str">
        <f>"口腔医学"</f>
        <v>口腔医学</v>
      </c>
      <c r="F11" s="16" t="s">
        <v>14</v>
      </c>
      <c r="G11" s="16" t="str">
        <f t="shared" si="0"/>
        <v>主治医师</v>
      </c>
      <c r="H11" s="16" t="s">
        <v>15</v>
      </c>
      <c r="I11" s="16">
        <v>69.73</v>
      </c>
      <c r="J11" s="16" t="s">
        <v>16</v>
      </c>
      <c r="K11" s="16"/>
    </row>
    <row r="12" s="4" customFormat="true" ht="30" customHeight="true" spans="1:11">
      <c r="A12" s="15">
        <v>9</v>
      </c>
      <c r="B12" s="16" t="str">
        <f>"龙亭"</f>
        <v>龙亭</v>
      </c>
      <c r="C12" s="16" t="s">
        <v>26</v>
      </c>
      <c r="D12" s="16" t="str">
        <f t="shared" si="3"/>
        <v>女</v>
      </c>
      <c r="E12" s="16" t="str">
        <f>"皮肤病与性病学"</f>
        <v>皮肤病与性病学</v>
      </c>
      <c r="F12" s="16" t="s">
        <v>14</v>
      </c>
      <c r="G12" s="16" t="str">
        <f>"副主任医师"</f>
        <v>副主任医师</v>
      </c>
      <c r="H12" s="19" t="s">
        <v>27</v>
      </c>
      <c r="I12" s="16">
        <v>82.6</v>
      </c>
      <c r="J12" s="16" t="s">
        <v>16</v>
      </c>
      <c r="K12" s="16"/>
    </row>
    <row r="13" s="4" customFormat="true" ht="30" customHeight="true" spans="1:11">
      <c r="A13" s="15">
        <v>10</v>
      </c>
      <c r="B13" s="16" t="str">
        <f>"周波"</f>
        <v>周波</v>
      </c>
      <c r="C13" s="16" t="s">
        <v>28</v>
      </c>
      <c r="D13" s="16" t="str">
        <f>"男"</f>
        <v>男</v>
      </c>
      <c r="E13" s="16" t="str">
        <f>"麻醉学"</f>
        <v>麻醉学</v>
      </c>
      <c r="F13" s="16" t="s">
        <v>14</v>
      </c>
      <c r="G13" s="16" t="s">
        <v>29</v>
      </c>
      <c r="H13" s="19" t="s">
        <v>30</v>
      </c>
      <c r="I13" s="16">
        <v>81.2</v>
      </c>
      <c r="J13" s="16" t="s">
        <v>16</v>
      </c>
      <c r="K13" s="16"/>
    </row>
    <row r="14" s="4" customFormat="true" ht="30" customHeight="true" spans="1:11">
      <c r="A14" s="15">
        <v>11</v>
      </c>
      <c r="B14" s="16" t="str">
        <f>"杨泽远"</f>
        <v>杨泽远</v>
      </c>
      <c r="C14" s="16" t="s">
        <v>31</v>
      </c>
      <c r="D14" s="16" t="str">
        <f>"男"</f>
        <v>男</v>
      </c>
      <c r="E14" s="16" t="str">
        <f t="shared" ref="E14:E17" si="4">"口腔医学"</f>
        <v>口腔医学</v>
      </c>
      <c r="F14" s="16" t="s">
        <v>19</v>
      </c>
      <c r="G14" s="16" t="s">
        <v>32</v>
      </c>
      <c r="H14" s="16" t="s">
        <v>33</v>
      </c>
      <c r="I14" s="16">
        <v>83.83</v>
      </c>
      <c r="J14" s="16" t="s">
        <v>16</v>
      </c>
      <c r="K14" s="16" t="s">
        <v>20</v>
      </c>
    </row>
    <row r="15" s="4" customFormat="true" ht="30" customHeight="true" spans="1:11">
      <c r="A15" s="15">
        <v>12</v>
      </c>
      <c r="B15" s="16" t="str">
        <f>"袁央"</f>
        <v>袁央</v>
      </c>
      <c r="C15" s="16" t="s">
        <v>34</v>
      </c>
      <c r="D15" s="16" t="str">
        <f t="shared" ref="D15:D19" si="5">"女"</f>
        <v>女</v>
      </c>
      <c r="E15" s="16" t="str">
        <f t="shared" si="4"/>
        <v>口腔医学</v>
      </c>
      <c r="F15" s="16" t="s">
        <v>19</v>
      </c>
      <c r="G15" s="16" t="s">
        <v>32</v>
      </c>
      <c r="H15" s="16" t="s">
        <v>33</v>
      </c>
      <c r="I15" s="16">
        <v>77.99</v>
      </c>
      <c r="J15" s="16" t="s">
        <v>16</v>
      </c>
      <c r="K15" s="16" t="s">
        <v>20</v>
      </c>
    </row>
    <row r="16" s="4" customFormat="true" ht="30" customHeight="true" spans="1:11">
      <c r="A16" s="15">
        <v>13</v>
      </c>
      <c r="B16" s="16" t="str">
        <f>"常洋"</f>
        <v>常洋</v>
      </c>
      <c r="C16" s="16" t="str">
        <f>"2301********2815"</f>
        <v>2301********2815</v>
      </c>
      <c r="D16" s="16" t="str">
        <f t="shared" ref="D16:D21" si="6">"男"</f>
        <v>男</v>
      </c>
      <c r="E16" s="16" t="str">
        <f t="shared" si="4"/>
        <v>口腔医学</v>
      </c>
      <c r="F16" s="16" t="s">
        <v>19</v>
      </c>
      <c r="G16" s="16" t="str">
        <f t="shared" ref="G16:G18" si="7">"医师"</f>
        <v>医师</v>
      </c>
      <c r="H16" s="16" t="s">
        <v>33</v>
      </c>
      <c r="I16" s="16">
        <v>76.95</v>
      </c>
      <c r="J16" s="16" t="s">
        <v>16</v>
      </c>
      <c r="K16" s="16" t="s">
        <v>20</v>
      </c>
    </row>
    <row r="17" s="4" customFormat="true" ht="30" customHeight="true" spans="1:11">
      <c r="A17" s="15">
        <v>14</v>
      </c>
      <c r="B17" s="16" t="str">
        <f>"杜雪"</f>
        <v>杜雪</v>
      </c>
      <c r="C17" s="16" t="s">
        <v>35</v>
      </c>
      <c r="D17" s="16" t="str">
        <f t="shared" si="5"/>
        <v>女</v>
      </c>
      <c r="E17" s="16" t="str">
        <f t="shared" si="4"/>
        <v>口腔医学</v>
      </c>
      <c r="F17" s="16" t="s">
        <v>14</v>
      </c>
      <c r="G17" s="16" t="str">
        <f t="shared" si="7"/>
        <v>医师</v>
      </c>
      <c r="H17" s="16" t="s">
        <v>33</v>
      </c>
      <c r="I17" s="16">
        <v>76.12</v>
      </c>
      <c r="J17" s="16" t="s">
        <v>16</v>
      </c>
      <c r="K17" s="16"/>
    </row>
    <row r="18" s="4" customFormat="true" ht="30" customHeight="true" spans="1:11">
      <c r="A18" s="15">
        <v>15</v>
      </c>
      <c r="B18" s="16" t="str">
        <f>"李益君"</f>
        <v>李益君</v>
      </c>
      <c r="C18" s="16" t="str">
        <f>"4203********0065"</f>
        <v>4203********0065</v>
      </c>
      <c r="D18" s="16" t="str">
        <f t="shared" si="5"/>
        <v>女</v>
      </c>
      <c r="E18" s="16" t="s">
        <v>36</v>
      </c>
      <c r="F18" s="16" t="s">
        <v>19</v>
      </c>
      <c r="G18" s="16" t="str">
        <f t="shared" si="7"/>
        <v>医师</v>
      </c>
      <c r="H18" s="16" t="s">
        <v>33</v>
      </c>
      <c r="I18" s="16">
        <v>75.48</v>
      </c>
      <c r="J18" s="16" t="s">
        <v>16</v>
      </c>
      <c r="K18" s="16" t="s">
        <v>20</v>
      </c>
    </row>
    <row r="19" s="4" customFormat="true" ht="30" customHeight="true" spans="1:11">
      <c r="A19" s="15">
        <v>16</v>
      </c>
      <c r="B19" s="16" t="str">
        <f>"陈蕊"</f>
        <v>陈蕊</v>
      </c>
      <c r="C19" s="16" t="str">
        <f>"5303********3922"</f>
        <v>5303********3922</v>
      </c>
      <c r="D19" s="16" t="str">
        <f t="shared" si="5"/>
        <v>女</v>
      </c>
      <c r="E19" s="16" t="str">
        <f t="shared" ref="E19:E21" si="8">"口腔医学"</f>
        <v>口腔医学</v>
      </c>
      <c r="F19" s="16" t="s">
        <v>14</v>
      </c>
      <c r="G19" s="16" t="s">
        <v>32</v>
      </c>
      <c r="H19" s="16" t="s">
        <v>33</v>
      </c>
      <c r="I19" s="16">
        <v>74.93</v>
      </c>
      <c r="J19" s="16" t="s">
        <v>16</v>
      </c>
      <c r="K19" s="16"/>
    </row>
    <row r="20" s="4" customFormat="true" ht="30" customHeight="true" spans="1:11">
      <c r="A20" s="15">
        <v>17</v>
      </c>
      <c r="B20" s="16" t="str">
        <f>"刘崇良"</f>
        <v>刘崇良</v>
      </c>
      <c r="C20" s="16" t="str">
        <f>"2303********4011"</f>
        <v>2303********4011</v>
      </c>
      <c r="D20" s="16" t="str">
        <f t="shared" si="6"/>
        <v>男</v>
      </c>
      <c r="E20" s="16" t="str">
        <f t="shared" si="8"/>
        <v>口腔医学</v>
      </c>
      <c r="F20" s="16" t="s">
        <v>14</v>
      </c>
      <c r="G20" s="16" t="str">
        <f>"医师"</f>
        <v>医师</v>
      </c>
      <c r="H20" s="16" t="s">
        <v>33</v>
      </c>
      <c r="I20" s="16">
        <v>74.62</v>
      </c>
      <c r="J20" s="16" t="s">
        <v>16</v>
      </c>
      <c r="K20" s="16"/>
    </row>
    <row r="21" s="4" customFormat="true" ht="30" customHeight="true" spans="1:11">
      <c r="A21" s="15">
        <v>18</v>
      </c>
      <c r="B21" s="16" t="str">
        <f>"姜山"</f>
        <v>姜山</v>
      </c>
      <c r="C21" s="16" t="str">
        <f>"5201********2418"</f>
        <v>5201********2418</v>
      </c>
      <c r="D21" s="16" t="str">
        <f t="shared" si="6"/>
        <v>男</v>
      </c>
      <c r="E21" s="16" t="str">
        <f t="shared" si="8"/>
        <v>口腔医学</v>
      </c>
      <c r="F21" s="16" t="s">
        <v>19</v>
      </c>
      <c r="G21" s="16" t="str">
        <f>"医师"</f>
        <v>医师</v>
      </c>
      <c r="H21" s="19" t="s">
        <v>37</v>
      </c>
      <c r="I21" s="16">
        <v>75.51</v>
      </c>
      <c r="J21" s="16" t="s">
        <v>16</v>
      </c>
      <c r="K21" s="16" t="s">
        <v>20</v>
      </c>
    </row>
    <row r="22" s="4" customFormat="true" ht="30" customHeight="true" spans="1:11">
      <c r="A22" s="15">
        <v>19</v>
      </c>
      <c r="B22" s="16" t="str">
        <f>"王雅如"</f>
        <v>王雅如</v>
      </c>
      <c r="C22" s="16" t="str">
        <f>"1308********0045"</f>
        <v>1308********0045</v>
      </c>
      <c r="D22" s="16" t="str">
        <f t="shared" ref="D22:D34" si="9">"女"</f>
        <v>女</v>
      </c>
      <c r="E22" s="16" t="str">
        <f>"医学检验"</f>
        <v>医学检验</v>
      </c>
      <c r="F22" s="16" t="s">
        <v>19</v>
      </c>
      <c r="G22" s="16" t="s">
        <v>38</v>
      </c>
      <c r="H22" s="16" t="s">
        <v>39</v>
      </c>
      <c r="I22" s="16">
        <v>84.38</v>
      </c>
      <c r="J22" s="16" t="s">
        <v>16</v>
      </c>
      <c r="K22" s="16"/>
    </row>
    <row r="23" s="4" customFormat="true" ht="30" customHeight="true" spans="1:11">
      <c r="A23" s="15">
        <v>20</v>
      </c>
      <c r="B23" s="16" t="str">
        <f>"贾淼"</f>
        <v>贾淼</v>
      </c>
      <c r="C23" s="16" t="str">
        <f>"2201********2021"</f>
        <v>2201********2021</v>
      </c>
      <c r="D23" s="16" t="str">
        <f t="shared" si="9"/>
        <v>女</v>
      </c>
      <c r="E23" s="16" t="str">
        <f t="shared" ref="E23:E25" si="10">"护理学"</f>
        <v>护理学</v>
      </c>
      <c r="F23" s="16" t="s">
        <v>40</v>
      </c>
      <c r="G23" s="16" t="str">
        <f t="shared" ref="G23:G26" si="11">"主管护师"</f>
        <v>主管护师</v>
      </c>
      <c r="H23" s="19" t="s">
        <v>41</v>
      </c>
      <c r="I23" s="16">
        <v>78.88</v>
      </c>
      <c r="J23" s="16" t="s">
        <v>16</v>
      </c>
      <c r="K23" s="16"/>
    </row>
    <row r="24" s="4" customFormat="true" ht="30" customHeight="true" spans="1:11">
      <c r="A24" s="15">
        <v>21</v>
      </c>
      <c r="B24" s="16" t="str">
        <f>"曹月月"</f>
        <v>曹月月</v>
      </c>
      <c r="C24" s="16" t="str">
        <f>"4209********2440"</f>
        <v>4209********2440</v>
      </c>
      <c r="D24" s="16" t="str">
        <f t="shared" si="9"/>
        <v>女</v>
      </c>
      <c r="E24" s="16" t="str">
        <f t="shared" si="10"/>
        <v>护理学</v>
      </c>
      <c r="F24" s="16" t="s">
        <v>40</v>
      </c>
      <c r="G24" s="16" t="str">
        <f t="shared" si="11"/>
        <v>主管护师</v>
      </c>
      <c r="H24" s="19" t="s">
        <v>41</v>
      </c>
      <c r="I24" s="16">
        <v>76.87</v>
      </c>
      <c r="J24" s="16" t="s">
        <v>16</v>
      </c>
      <c r="K24" s="16"/>
    </row>
    <row r="25" s="4" customFormat="true" ht="30" customHeight="true" spans="1:11">
      <c r="A25" s="15">
        <v>22</v>
      </c>
      <c r="B25" s="16" t="str">
        <f>"郭开欣"</f>
        <v>郭开欣</v>
      </c>
      <c r="C25" s="16" t="str">
        <f>"5326********2363"</f>
        <v>5326********2363</v>
      </c>
      <c r="D25" s="16" t="str">
        <f t="shared" si="9"/>
        <v>女</v>
      </c>
      <c r="E25" s="16" t="str">
        <f t="shared" si="10"/>
        <v>护理学</v>
      </c>
      <c r="F25" s="16" t="s">
        <v>19</v>
      </c>
      <c r="G25" s="16" t="str">
        <f t="shared" si="11"/>
        <v>主管护师</v>
      </c>
      <c r="H25" s="19" t="s">
        <v>41</v>
      </c>
      <c r="I25" s="16">
        <v>76.22</v>
      </c>
      <c r="J25" s="16" t="s">
        <v>16</v>
      </c>
      <c r="K25" s="16"/>
    </row>
    <row r="26" s="4" customFormat="true" ht="30" customHeight="true" spans="1:11">
      <c r="A26" s="15">
        <v>23</v>
      </c>
      <c r="B26" s="16" t="str">
        <f>"王妍"</f>
        <v>王妍</v>
      </c>
      <c r="C26" s="16" t="str">
        <f>"2107********2026"</f>
        <v>2107********2026</v>
      </c>
      <c r="D26" s="16" t="str">
        <f t="shared" si="9"/>
        <v>女</v>
      </c>
      <c r="E26" s="16" t="s">
        <v>42</v>
      </c>
      <c r="F26" s="16" t="s">
        <v>19</v>
      </c>
      <c r="G26" s="16" t="str">
        <f t="shared" si="11"/>
        <v>主管护师</v>
      </c>
      <c r="H26" s="19" t="s">
        <v>41</v>
      </c>
      <c r="I26" s="16">
        <v>76.2</v>
      </c>
      <c r="J26" s="16" t="s">
        <v>16</v>
      </c>
      <c r="K26" s="16"/>
    </row>
    <row r="27" s="4" customFormat="true" ht="30" customHeight="true" spans="1:11">
      <c r="A27" s="15">
        <v>24</v>
      </c>
      <c r="B27" s="16" t="str">
        <f>"白露"</f>
        <v>白露</v>
      </c>
      <c r="C27" s="16" t="str">
        <f>"2114********0222"</f>
        <v>2114********0222</v>
      </c>
      <c r="D27" s="16" t="str">
        <f t="shared" si="9"/>
        <v>女</v>
      </c>
      <c r="E27" s="16" t="str">
        <f t="shared" ref="E27:E35" si="12">"护理学"</f>
        <v>护理学</v>
      </c>
      <c r="F27" s="16" t="s">
        <v>19</v>
      </c>
      <c r="G27" s="16" t="s">
        <v>43</v>
      </c>
      <c r="H27" s="19" t="s">
        <v>41</v>
      </c>
      <c r="I27" s="16">
        <v>75.1</v>
      </c>
      <c r="J27" s="16" t="s">
        <v>16</v>
      </c>
      <c r="K27" s="16"/>
    </row>
    <row r="28" s="4" customFormat="true" ht="30" customHeight="true" spans="1:11">
      <c r="A28" s="15">
        <v>25</v>
      </c>
      <c r="B28" s="16" t="str">
        <f>"尹喜连"</f>
        <v>尹喜连</v>
      </c>
      <c r="C28" s="16" t="str">
        <f>"4305********5489"</f>
        <v>4305********5489</v>
      </c>
      <c r="D28" s="16" t="str">
        <f t="shared" si="9"/>
        <v>女</v>
      </c>
      <c r="E28" s="16" t="str">
        <f t="shared" si="12"/>
        <v>护理学</v>
      </c>
      <c r="F28" s="16" t="s">
        <v>40</v>
      </c>
      <c r="G28" s="16" t="str">
        <f>"主管护师"</f>
        <v>主管护师</v>
      </c>
      <c r="H28" s="19" t="s">
        <v>41</v>
      </c>
      <c r="I28" s="16">
        <v>74.23</v>
      </c>
      <c r="J28" s="16" t="s">
        <v>16</v>
      </c>
      <c r="K28" s="16"/>
    </row>
    <row r="29" s="4" customFormat="true" ht="30" customHeight="true" spans="1:11">
      <c r="A29" s="15">
        <v>26</v>
      </c>
      <c r="B29" s="16" t="str">
        <f>"马瑞佳"</f>
        <v>马瑞佳</v>
      </c>
      <c r="C29" s="16" t="str">
        <f>"1521********0928"</f>
        <v>1521********0928</v>
      </c>
      <c r="D29" s="16" t="str">
        <f t="shared" si="9"/>
        <v>女</v>
      </c>
      <c r="E29" s="16" t="str">
        <f t="shared" si="12"/>
        <v>护理学</v>
      </c>
      <c r="F29" s="16" t="s">
        <v>19</v>
      </c>
      <c r="G29" s="16" t="str">
        <f>"护师"</f>
        <v>护师</v>
      </c>
      <c r="H29" s="19" t="s">
        <v>41</v>
      </c>
      <c r="I29" s="16">
        <v>74.18</v>
      </c>
      <c r="J29" s="16" t="s">
        <v>16</v>
      </c>
      <c r="K29" s="16"/>
    </row>
    <row r="30" s="4" customFormat="true" ht="30" customHeight="true" spans="1:11">
      <c r="A30" s="15">
        <v>27</v>
      </c>
      <c r="B30" s="16" t="str">
        <f>"王吉利"</f>
        <v>王吉利</v>
      </c>
      <c r="C30" s="16" t="s">
        <v>44</v>
      </c>
      <c r="D30" s="16" t="str">
        <f t="shared" si="9"/>
        <v>女</v>
      </c>
      <c r="E30" s="16" t="str">
        <f t="shared" si="12"/>
        <v>护理学</v>
      </c>
      <c r="F30" s="16" t="s">
        <v>40</v>
      </c>
      <c r="G30" s="16" t="str">
        <f>"主管护师"</f>
        <v>主管护师</v>
      </c>
      <c r="H30" s="19" t="s">
        <v>41</v>
      </c>
      <c r="I30" s="16">
        <v>73.74</v>
      </c>
      <c r="J30" s="16" t="s">
        <v>16</v>
      </c>
      <c r="K30" s="16"/>
    </row>
    <row r="31" s="4" customFormat="true" ht="30" customHeight="true" spans="1:11">
      <c r="A31" s="15">
        <v>28</v>
      </c>
      <c r="B31" s="16" t="str">
        <f>"邵林珂"</f>
        <v>邵林珂</v>
      </c>
      <c r="C31" s="16" t="str">
        <f>"4127********2640"</f>
        <v>4127********2640</v>
      </c>
      <c r="D31" s="16" t="str">
        <f t="shared" si="9"/>
        <v>女</v>
      </c>
      <c r="E31" s="16" t="str">
        <f t="shared" si="12"/>
        <v>护理学</v>
      </c>
      <c r="F31" s="16" t="s">
        <v>19</v>
      </c>
      <c r="G31" s="16" t="s">
        <v>43</v>
      </c>
      <c r="H31" s="19" t="s">
        <v>41</v>
      </c>
      <c r="I31" s="16">
        <v>73.47</v>
      </c>
      <c r="J31" s="16" t="s">
        <v>16</v>
      </c>
      <c r="K31" s="16"/>
    </row>
    <row r="32" s="4" customFormat="true" ht="30" customHeight="true" spans="1:11">
      <c r="A32" s="15">
        <v>29</v>
      </c>
      <c r="B32" s="16" t="str">
        <f>"宋婷"</f>
        <v>宋婷</v>
      </c>
      <c r="C32" s="16" t="str">
        <f>"1303********2644"</f>
        <v>1303********2644</v>
      </c>
      <c r="D32" s="16" t="str">
        <f t="shared" si="9"/>
        <v>女</v>
      </c>
      <c r="E32" s="16" t="str">
        <f t="shared" si="12"/>
        <v>护理学</v>
      </c>
      <c r="F32" s="16" t="s">
        <v>40</v>
      </c>
      <c r="G32" s="16" t="str">
        <f>"主管护师"</f>
        <v>主管护师</v>
      </c>
      <c r="H32" s="19" t="s">
        <v>41</v>
      </c>
      <c r="I32" s="16">
        <v>72.55</v>
      </c>
      <c r="J32" s="16" t="s">
        <v>16</v>
      </c>
      <c r="K32" s="16"/>
    </row>
    <row r="33" s="4" customFormat="true" ht="30" customHeight="true" spans="1:11">
      <c r="A33" s="15">
        <v>30</v>
      </c>
      <c r="B33" s="16" t="str">
        <f>"王淑蓉"</f>
        <v>王淑蓉</v>
      </c>
      <c r="C33" s="16" t="str">
        <f>"4228********5060"</f>
        <v>4228********5060</v>
      </c>
      <c r="D33" s="16" t="str">
        <f t="shared" si="9"/>
        <v>女</v>
      </c>
      <c r="E33" s="16" t="str">
        <f t="shared" si="12"/>
        <v>护理学</v>
      </c>
      <c r="F33" s="16" t="s">
        <v>19</v>
      </c>
      <c r="G33" s="16" t="str">
        <f>"护师"</f>
        <v>护师</v>
      </c>
      <c r="H33" s="19" t="s">
        <v>41</v>
      </c>
      <c r="I33" s="16">
        <v>72.44</v>
      </c>
      <c r="J33" s="16" t="s">
        <v>16</v>
      </c>
      <c r="K33" s="16"/>
    </row>
    <row r="34" s="4" customFormat="true" ht="30" customHeight="true" spans="1:11">
      <c r="A34" s="15">
        <v>31</v>
      </c>
      <c r="B34" s="16" t="str">
        <f>"刘阳"</f>
        <v>刘阳</v>
      </c>
      <c r="C34" s="16" t="str">
        <f>"4107********1646"</f>
        <v>4107********1646</v>
      </c>
      <c r="D34" s="16" t="str">
        <f t="shared" si="9"/>
        <v>女</v>
      </c>
      <c r="E34" s="16" t="str">
        <f t="shared" si="12"/>
        <v>护理学</v>
      </c>
      <c r="F34" s="16" t="s">
        <v>19</v>
      </c>
      <c r="G34" s="16" t="s">
        <v>45</v>
      </c>
      <c r="H34" s="19" t="s">
        <v>41</v>
      </c>
      <c r="I34" s="16">
        <v>72.25</v>
      </c>
      <c r="J34" s="16" t="s">
        <v>16</v>
      </c>
      <c r="K34" s="16"/>
    </row>
    <row r="35" s="4" customFormat="true" ht="30" customHeight="true" spans="1:11">
      <c r="A35" s="15">
        <v>32</v>
      </c>
      <c r="B35" s="16" t="s">
        <v>46</v>
      </c>
      <c r="C35" s="16" t="str">
        <f>"2323********081X"</f>
        <v>2323********081X</v>
      </c>
      <c r="D35" s="16" t="s">
        <v>47</v>
      </c>
      <c r="E35" s="16" t="str">
        <f t="shared" si="12"/>
        <v>护理学</v>
      </c>
      <c r="F35" s="16" t="s">
        <v>40</v>
      </c>
      <c r="G35" s="16" t="s">
        <v>45</v>
      </c>
      <c r="H35" s="19" t="s">
        <v>41</v>
      </c>
      <c r="I35" s="16">
        <v>70.98</v>
      </c>
      <c r="J35" s="16" t="s">
        <v>16</v>
      </c>
      <c r="K35" s="16"/>
    </row>
    <row r="36" s="4" customFormat="true" ht="30" customHeight="true" spans="1:11">
      <c r="A36" s="15">
        <v>33</v>
      </c>
      <c r="B36" s="16" t="str">
        <f>"毕愿坤"</f>
        <v>毕愿坤</v>
      </c>
      <c r="C36" s="16" t="str">
        <f>"3710********3421"</f>
        <v>3710********3421</v>
      </c>
      <c r="D36" s="16" t="str">
        <f>"女"</f>
        <v>女</v>
      </c>
      <c r="E36" s="16" t="str">
        <f>"生物化学与分子生物学"</f>
        <v>生物化学与分子生物学</v>
      </c>
      <c r="F36" s="16" t="s">
        <v>14</v>
      </c>
      <c r="G36" s="16" t="str">
        <f t="shared" ref="G36:G40" si="13">"无"</f>
        <v>无</v>
      </c>
      <c r="H36" s="19" t="s">
        <v>48</v>
      </c>
      <c r="I36" s="16">
        <v>75.57</v>
      </c>
      <c r="J36" s="16" t="s">
        <v>16</v>
      </c>
      <c r="K36" s="16"/>
    </row>
    <row r="37" s="4" customFormat="true" ht="30" customHeight="true" spans="1:11">
      <c r="A37" s="15">
        <v>34</v>
      </c>
      <c r="B37" s="16" t="str">
        <f>"王莹"</f>
        <v>王莹</v>
      </c>
      <c r="C37" s="16" t="str">
        <f>"2208********3740"</f>
        <v>2208********3740</v>
      </c>
      <c r="D37" s="16" t="str">
        <f>"女"</f>
        <v>女</v>
      </c>
      <c r="E37" s="16" t="str">
        <f>"预防兽医学"</f>
        <v>预防兽医学</v>
      </c>
      <c r="F37" s="16" t="s">
        <v>14</v>
      </c>
      <c r="G37" s="16" t="str">
        <f t="shared" si="13"/>
        <v>无</v>
      </c>
      <c r="H37" s="19" t="s">
        <v>49</v>
      </c>
      <c r="I37" s="16">
        <v>79.24</v>
      </c>
      <c r="J37" s="16" t="s">
        <v>16</v>
      </c>
      <c r="K37" s="16"/>
    </row>
    <row r="38" s="4" customFormat="true" ht="30" customHeight="true" spans="1:11">
      <c r="A38" s="15">
        <v>35</v>
      </c>
      <c r="B38" s="16" t="str">
        <f>"胡振儒"</f>
        <v>胡振儒</v>
      </c>
      <c r="C38" s="16" t="str">
        <f>"5202********9118"</f>
        <v>5202********9118</v>
      </c>
      <c r="D38" s="16" t="str">
        <f>"男"</f>
        <v>男</v>
      </c>
      <c r="E38" s="16" t="str">
        <f>"兽医"</f>
        <v>兽医</v>
      </c>
      <c r="F38" s="16" t="s">
        <v>14</v>
      </c>
      <c r="G38" s="16" t="str">
        <f t="shared" si="13"/>
        <v>无</v>
      </c>
      <c r="H38" s="19" t="s">
        <v>50</v>
      </c>
      <c r="I38" s="16">
        <v>75.1</v>
      </c>
      <c r="J38" s="16" t="s">
        <v>16</v>
      </c>
      <c r="K38" s="16"/>
    </row>
    <row r="39" s="4" customFormat="true" ht="30" customHeight="true" spans="1:11">
      <c r="A39" s="15">
        <v>36</v>
      </c>
      <c r="B39" s="16" t="str">
        <f>"彭强"</f>
        <v>彭强</v>
      </c>
      <c r="C39" s="16" t="str">
        <f>"4305********1511"</f>
        <v>4305********1511</v>
      </c>
      <c r="D39" s="16" t="str">
        <f>"男"</f>
        <v>男</v>
      </c>
      <c r="E39" s="16" t="str">
        <f>"安全工程"</f>
        <v>安全工程</v>
      </c>
      <c r="F39" s="16" t="s">
        <v>19</v>
      </c>
      <c r="G39" s="16" t="str">
        <f t="shared" si="13"/>
        <v>无</v>
      </c>
      <c r="H39" s="16" t="s">
        <v>51</v>
      </c>
      <c r="I39" s="16">
        <v>84.51</v>
      </c>
      <c r="J39" s="16" t="s">
        <v>16</v>
      </c>
      <c r="K39" s="16"/>
    </row>
    <row r="40" s="4" customFormat="true" ht="30" customHeight="true" spans="1:11">
      <c r="A40" s="15">
        <v>37</v>
      </c>
      <c r="B40" s="16" t="str">
        <f>"张津玮"</f>
        <v>张津玮</v>
      </c>
      <c r="C40" s="16" t="str">
        <f>"3707********0012"</f>
        <v>3707********0012</v>
      </c>
      <c r="D40" s="16" t="str">
        <f>"男"</f>
        <v>男</v>
      </c>
      <c r="E40" s="16" t="str">
        <f>"生物医学工程"</f>
        <v>生物医学工程</v>
      </c>
      <c r="F40" s="16" t="s">
        <v>19</v>
      </c>
      <c r="G40" s="16" t="str">
        <f t="shared" si="13"/>
        <v>无</v>
      </c>
      <c r="H40" s="19" t="s">
        <v>52</v>
      </c>
      <c r="I40" s="16">
        <v>81.57</v>
      </c>
      <c r="J40" s="16" t="s">
        <v>16</v>
      </c>
      <c r="K40" s="16"/>
    </row>
    <row r="41" s="4" customFormat="true" ht="30" customHeight="true" spans="1:11">
      <c r="A41" s="17"/>
      <c r="C41" s="18"/>
      <c r="I41" s="25"/>
      <c r="J41" s="25"/>
      <c r="K41" s="26"/>
    </row>
    <row r="42" s="4" customFormat="true" ht="30" customHeight="true" spans="1:11">
      <c r="A42" s="17"/>
      <c r="C42" s="18"/>
      <c r="I42" s="25"/>
      <c r="J42" s="25"/>
      <c r="K42" s="26"/>
    </row>
    <row r="43" ht="30" customHeight="true"/>
    <row r="44" ht="30" customHeight="true"/>
    <row r="45" ht="30" customHeight="true"/>
    <row r="46" ht="30" customHeight="true"/>
    <row r="47" ht="30" customHeight="true"/>
    <row r="48" ht="30" customHeight="true"/>
    <row r="49" ht="30" customHeight="true"/>
    <row r="50" ht="30" customHeight="true"/>
    <row r="51" ht="30" customHeight="true"/>
    <row r="52" ht="30" customHeight="true"/>
    <row r="53" ht="30" customHeight="true"/>
    <row r="54" ht="30" customHeight="true"/>
    <row r="55" ht="30" customHeight="true"/>
    <row r="56" ht="30" customHeight="true"/>
    <row r="57" ht="30" customHeight="true"/>
  </sheetData>
  <autoFilter ref="A3:K40">
    <extLst/>
  </autoFilter>
  <mergeCells count="1">
    <mergeCell ref="A2:K2"/>
  </mergeCells>
  <printOptions horizontalCentered="true"/>
  <pageMargins left="0.751388888888889" right="0.751388888888889" top="1" bottom="1" header="0.511805555555556" footer="0.511805555555556"/>
  <pageSetup paperSize="9" scale="5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2021-08-23T14:09:00Z</dcterms:created>
  <dcterms:modified xsi:type="dcterms:W3CDTF">2026-05-14T09:17:36Z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C4EA644DF8E94A06888AE3F652E3C484_13</vt:lpwstr>
  </property>
  <property fmtid="{D5CDD505-2E9C-101B-9397-08002B2CF9AE}" pid="4" name="CalculationRule">
    <vt:i4>0</vt:i4>
  </property>
</Properties>
</file>